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activeTab="0"/>
  </bookViews>
  <sheets>
    <sheet name="Piano per Condotta Principale" sheetId="1" r:id="rId1"/>
    <sheet name="Foglio10" sheetId="2" r:id="rId2"/>
    <sheet name="Foglio11" sheetId="3" r:id="rId3"/>
    <sheet name="Foglio12" sheetId="4" r:id="rId4"/>
    <sheet name="Foglio13" sheetId="5" r:id="rId5"/>
    <sheet name="Foglio14" sheetId="6" r:id="rId6"/>
    <sheet name="Foglio15" sheetId="7" r:id="rId7"/>
    <sheet name="Foglio16" sheetId="8" r:id="rId8"/>
  </sheets>
  <definedNames>
    <definedName name="_xlnm.Print_Area" localSheetId="0">'Piano per Condotta Principale'!$A$1:$O$64</definedName>
    <definedName name="_xlnm.Print_Titles" localSheetId="0">'Piano per Condotta Principale'!$1:$2</definedName>
  </definedNames>
  <calcPr fullCalcOnLoad="1"/>
</workbook>
</file>

<file path=xl/sharedStrings.xml><?xml version="1.0" encoding="utf-8"?>
<sst xmlns="http://schemas.openxmlformats.org/spreadsheetml/2006/main" count="196" uniqueCount="51">
  <si>
    <t>N. Ordine</t>
  </si>
  <si>
    <t>Ditta proprietaria</t>
  </si>
  <si>
    <t>Foglio</t>
  </si>
  <si>
    <t>P.lla</t>
  </si>
  <si>
    <t>Qualità</t>
  </si>
  <si>
    <t>Superficie</t>
  </si>
  <si>
    <t>Superficie in occupazione</t>
  </si>
  <si>
    <t>Prezzo offerto al mq.</t>
  </si>
  <si>
    <t>Indennità base</t>
  </si>
  <si>
    <t>Occupazione temporanea</t>
  </si>
  <si>
    <t>Indennità totale</t>
  </si>
  <si>
    <t>Sem. Irr.</t>
  </si>
  <si>
    <t>Superficie in esproprio</t>
  </si>
  <si>
    <t>Note</t>
  </si>
  <si>
    <t>Lunghezza</t>
  </si>
  <si>
    <t>Larghezza</t>
  </si>
  <si>
    <t>INTERVENTO SU CONDOTTA PRINCIPALE</t>
  </si>
  <si>
    <t>Particella non inserita nel progetto approvato</t>
  </si>
  <si>
    <t>Comune di CAMPAGNA</t>
  </si>
  <si>
    <t>SCARICHI</t>
  </si>
  <si>
    <t>LETTERIELLO DONATO nato a Campagna il 07/08/1942</t>
  </si>
  <si>
    <t>GIORDANO AURORA mar. LENZA nata a Campagna il 25/07/1946, LENZA LAZZARINO nato a Contursi Terme il 27/08/1939</t>
  </si>
  <si>
    <t>LENZA GENNARO nato a Contursi Terme il 15/07/1907</t>
  </si>
  <si>
    <t>LETTERIELLO ANNUNZIATA nata a Campagna il 12/12/1947, proprietaria, ZURIGO CONCETTA nata a Campagna il 18/02/1928, usufruttuaria</t>
  </si>
  <si>
    <t>LETTERIELLO DONATO nato a Campagna il 02/12/1962, LETTERIELLO FLAVIO nato a Campagna il 14/09/1955</t>
  </si>
  <si>
    <t>CERULLO CONCETTA, usufruttuaria, LETTERIELLO ERMINIO di Donato, proprietario</t>
  </si>
  <si>
    <t>LETTERIELLO ANTONINO nato a Campagna il 25/02/1927</t>
  </si>
  <si>
    <t>LETTERIELLO GENNARO nato a Campagna il 18/07/1924, usufruttuario, LETTERIELLO GERARDINA nata a Battipaglia il 23/01/1963, nuda proprietaria</t>
  </si>
  <si>
    <t>DEMANIO DELLO STATO RAMO STRADE con sede in Roma</t>
  </si>
  <si>
    <t>LETTERIELLO EMIDIO nato a Campagna il 24/04/1920</t>
  </si>
  <si>
    <t>LETTERIELLO ERMINIO nato a Campagna il 24/09/1929</t>
  </si>
  <si>
    <t>LETTERIELLO MARGHERITA nata a Campagna il 21/01/1960, proprietaria, ZURIGO CONCETTA nata a Campagna il 18/02/1928, usufruttuaria</t>
  </si>
  <si>
    <t>LETTERIELLO ROSANNA nata a Campagna il 01/10/1959</t>
  </si>
  <si>
    <t>LETTERIELLO OTTAVIO nato a Campagna il 06/08/1964</t>
  </si>
  <si>
    <t>LETTERIELLO GENNARO nato a Campagna il 18/07/1924, usufruttuario, LETTERIELLO MARIO nata a Campagna il 08/12/1950, nudo proprietario</t>
  </si>
  <si>
    <t>LETTERIELLO ANTONINO di Geremia</t>
  </si>
  <si>
    <t>LETTERIELLO ANTONIA di Donato</t>
  </si>
  <si>
    <t>LETTERIELLO MARIA nata a Campagna il 05/03/1947</t>
  </si>
  <si>
    <t>LETTERIELLO ANTONINO nato a Campagna il 10/08/1948</t>
  </si>
  <si>
    <t>LETTERIELLO MARIA nata a Campagna il 03/01/1948</t>
  </si>
  <si>
    <t>CERIELLO UMBERTO nato in Brasile il 20/12/1930</t>
  </si>
  <si>
    <t>COMUNE DI CAMPAGNA</t>
  </si>
  <si>
    <t>A.N.A.S. S.p.A. con sede in Roma</t>
  </si>
  <si>
    <t>Inc. Sterile</t>
  </si>
  <si>
    <t>Pascolo</t>
  </si>
  <si>
    <t>Seminativo</t>
  </si>
  <si>
    <t>Uliveto</t>
  </si>
  <si>
    <t>Inc. Prod.</t>
  </si>
  <si>
    <t>Sommano</t>
  </si>
  <si>
    <t>Pasc. Arb.</t>
  </si>
  <si>
    <t>Tratto previsto in progetto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</si>
</sst>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0000"/>
    <numFmt numFmtId="172" formatCode="_-* #,##0.0_-;\-* #,##0.0_-;_-* &quot;-&quot;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16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17" borderId="0" applyNumberFormat="0" applyBorder="0" applyAlignment="0" applyProtection="0"/>
    <xf numFmtId="0" fontId="12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41" fontId="4" fillId="0" borderId="0" xfId="46" applyFont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41" fontId="4" fillId="0" borderId="0" xfId="4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1" fontId="4" fillId="0" borderId="0" xfId="46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6" applyFont="1" applyAlignment="1">
      <alignment horizontal="center" vertical="center"/>
    </xf>
    <xf numFmtId="43" fontId="4" fillId="0" borderId="0" xfId="45" applyFont="1" applyAlignment="1">
      <alignment horizontal="center"/>
    </xf>
    <xf numFmtId="43" fontId="5" fillId="0" borderId="0" xfId="45" applyFont="1" applyAlignment="1">
      <alignment horizontal="center"/>
    </xf>
    <xf numFmtId="0" fontId="4" fillId="0" borderId="0" xfId="0" applyFont="1" applyAlignment="1">
      <alignment horizontal="center" wrapText="1"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41" fontId="4" fillId="0" borderId="0" xfId="0" applyNumberFormat="1" applyFont="1" applyAlignment="1">
      <alignment horizontal="center"/>
    </xf>
    <xf numFmtId="43" fontId="5" fillId="0" borderId="0" xfId="45" applyFont="1" applyBorder="1" applyAlignment="1">
      <alignment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24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N64" sqref="N64"/>
    </sheetView>
  </sheetViews>
  <sheetFormatPr defaultColWidth="9.140625" defaultRowHeight="12.75"/>
  <cols>
    <col min="1" max="1" width="3.28125" style="14" customWidth="1"/>
    <col min="2" max="2" width="32.7109375" style="12" customWidth="1"/>
    <col min="3" max="3" width="3.28125" style="14" customWidth="1"/>
    <col min="4" max="4" width="6.7109375" style="2" customWidth="1"/>
    <col min="5" max="5" width="8.421875" style="14" customWidth="1"/>
    <col min="6" max="6" width="9.140625" style="15" customWidth="1"/>
    <col min="7" max="8" width="0" style="15" hidden="1" customWidth="1"/>
    <col min="9" max="10" width="5.7109375" style="14" customWidth="1"/>
    <col min="11" max="11" width="7.57421875" style="15" customWidth="1"/>
    <col min="12" max="12" width="10.57421875" style="14" customWidth="1"/>
    <col min="13" max="13" width="10.8515625" style="12" customWidth="1"/>
    <col min="14" max="14" width="10.7109375" style="12" customWidth="1"/>
    <col min="15" max="15" width="17.7109375" style="12" bestFit="1" customWidth="1"/>
    <col min="16" max="17" width="10.28125" style="12" bestFit="1" customWidth="1"/>
    <col min="18" max="16384" width="9.140625" style="12" customWidth="1"/>
  </cols>
  <sheetData>
    <row r="1" ht="12.75">
      <c r="A1" s="13" t="s">
        <v>18</v>
      </c>
    </row>
    <row r="2" spans="1:15" ht="51.7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3" t="s">
        <v>14</v>
      </c>
      <c r="H2" s="3" t="s">
        <v>15</v>
      </c>
      <c r="I2" s="4" t="s">
        <v>6</v>
      </c>
      <c r="J2" s="4" t="s">
        <v>12</v>
      </c>
      <c r="K2" s="5" t="s">
        <v>7</v>
      </c>
      <c r="L2" s="6" t="s">
        <v>8</v>
      </c>
      <c r="M2" s="6" t="s">
        <v>9</v>
      </c>
      <c r="N2" s="6" t="s">
        <v>10</v>
      </c>
      <c r="O2" s="5" t="s">
        <v>13</v>
      </c>
    </row>
    <row r="3" spans="1:14" ht="12.75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22.5">
      <c r="A4" s="7">
        <v>1</v>
      </c>
      <c r="B4" s="11" t="s">
        <v>41</v>
      </c>
      <c r="C4" s="8">
        <v>88</v>
      </c>
      <c r="D4" s="8">
        <v>1075</v>
      </c>
      <c r="E4" s="8" t="s">
        <v>43</v>
      </c>
      <c r="F4" s="9">
        <v>12930</v>
      </c>
      <c r="G4" s="9"/>
      <c r="H4" s="9"/>
      <c r="I4" s="22">
        <v>0</v>
      </c>
      <c r="J4" s="22">
        <v>0</v>
      </c>
      <c r="K4" s="16">
        <v>0</v>
      </c>
      <c r="L4" s="16">
        <f aca="true" t="shared" si="0" ref="L4:L11">+K4*J4</f>
        <v>0</v>
      </c>
      <c r="M4" s="16">
        <f>+(I4+J4)*K4*24/144</f>
        <v>0</v>
      </c>
      <c r="N4" s="16">
        <f aca="true" t="shared" si="1" ref="N4:N35">SUM(L4:M4)</f>
        <v>0</v>
      </c>
      <c r="O4" s="21" t="s">
        <v>50</v>
      </c>
    </row>
    <row r="5" spans="1:16" ht="22.5">
      <c r="A5" s="7">
        <f aca="true" t="shared" si="2" ref="A5:A12">+A4+1</f>
        <v>2</v>
      </c>
      <c r="B5" s="11" t="s">
        <v>20</v>
      </c>
      <c r="C5" s="8">
        <v>88</v>
      </c>
      <c r="D5" s="8">
        <v>1085</v>
      </c>
      <c r="E5" s="18" t="s">
        <v>45</v>
      </c>
      <c r="F5" s="9">
        <v>5012</v>
      </c>
      <c r="G5" s="9"/>
      <c r="H5" s="9"/>
      <c r="I5" s="8">
        <v>1040</v>
      </c>
      <c r="J5" s="22">
        <v>430</v>
      </c>
      <c r="K5" s="16">
        <v>7</v>
      </c>
      <c r="L5" s="16">
        <f t="shared" si="0"/>
        <v>3010</v>
      </c>
      <c r="M5" s="16">
        <f>+(I5+J5)*K5*12/144</f>
        <v>857.5</v>
      </c>
      <c r="N5" s="16">
        <f t="shared" si="1"/>
        <v>3867.5</v>
      </c>
      <c r="O5" s="21" t="s">
        <v>50</v>
      </c>
      <c r="P5" s="20"/>
    </row>
    <row r="6" spans="1:15" ht="45">
      <c r="A6" s="7">
        <f t="shared" si="2"/>
        <v>3</v>
      </c>
      <c r="B6" s="11" t="s">
        <v>21</v>
      </c>
      <c r="C6" s="8">
        <v>88</v>
      </c>
      <c r="D6" s="8">
        <v>1096</v>
      </c>
      <c r="E6" s="8" t="s">
        <v>11</v>
      </c>
      <c r="F6" s="9">
        <v>9326</v>
      </c>
      <c r="G6" s="9"/>
      <c r="H6" s="9"/>
      <c r="I6" s="8">
        <v>1533</v>
      </c>
      <c r="J6" s="22">
        <v>495</v>
      </c>
      <c r="K6" s="16">
        <v>7</v>
      </c>
      <c r="L6" s="16">
        <f t="shared" si="0"/>
        <v>3465</v>
      </c>
      <c r="M6" s="16">
        <f aca="true" t="shared" si="3" ref="M6:M58">+(I6+J6)*K6*12/144</f>
        <v>1183</v>
      </c>
      <c r="N6" s="16">
        <f t="shared" si="1"/>
        <v>4648</v>
      </c>
      <c r="O6" s="21" t="s">
        <v>50</v>
      </c>
    </row>
    <row r="7" spans="1:15" ht="45">
      <c r="A7" s="7">
        <f t="shared" si="2"/>
        <v>4</v>
      </c>
      <c r="B7" s="11" t="s">
        <v>21</v>
      </c>
      <c r="C7" s="8">
        <v>88</v>
      </c>
      <c r="D7" s="18">
        <v>1106</v>
      </c>
      <c r="E7" s="8" t="s">
        <v>11</v>
      </c>
      <c r="F7" s="9">
        <v>9933</v>
      </c>
      <c r="G7" s="9"/>
      <c r="H7" s="9"/>
      <c r="I7" s="8">
        <v>62</v>
      </c>
      <c r="J7" s="22">
        <v>31</v>
      </c>
      <c r="K7" s="16">
        <v>7</v>
      </c>
      <c r="L7" s="16">
        <f t="shared" si="0"/>
        <v>217</v>
      </c>
      <c r="M7" s="16">
        <f t="shared" si="3"/>
        <v>54.25</v>
      </c>
      <c r="N7" s="16">
        <f t="shared" si="1"/>
        <v>271.25</v>
      </c>
      <c r="O7" s="21" t="s">
        <v>50</v>
      </c>
    </row>
    <row r="8" spans="1:15" ht="45">
      <c r="A8" s="7">
        <f t="shared" si="2"/>
        <v>5</v>
      </c>
      <c r="B8" s="11" t="s">
        <v>21</v>
      </c>
      <c r="C8" s="8">
        <v>88</v>
      </c>
      <c r="D8" s="8">
        <v>1095</v>
      </c>
      <c r="E8" s="8" t="s">
        <v>45</v>
      </c>
      <c r="F8" s="9">
        <v>183</v>
      </c>
      <c r="G8" s="9"/>
      <c r="H8" s="9"/>
      <c r="I8" s="8">
        <v>70</v>
      </c>
      <c r="J8" s="22">
        <v>20</v>
      </c>
      <c r="K8" s="16">
        <v>7</v>
      </c>
      <c r="L8" s="16">
        <f t="shared" si="0"/>
        <v>140</v>
      </c>
      <c r="M8" s="16">
        <f t="shared" si="3"/>
        <v>52.5</v>
      </c>
      <c r="N8" s="16">
        <f t="shared" si="1"/>
        <v>192.5</v>
      </c>
      <c r="O8" s="21" t="s">
        <v>50</v>
      </c>
    </row>
    <row r="9" spans="1:15" ht="45">
      <c r="A9" s="7">
        <f t="shared" si="2"/>
        <v>6</v>
      </c>
      <c r="B9" s="11" t="s">
        <v>21</v>
      </c>
      <c r="C9" s="8">
        <v>88</v>
      </c>
      <c r="D9" s="8">
        <v>1094</v>
      </c>
      <c r="E9" s="8" t="s">
        <v>45</v>
      </c>
      <c r="F9" s="9">
        <v>853</v>
      </c>
      <c r="G9" s="9"/>
      <c r="H9" s="9"/>
      <c r="I9" s="8">
        <v>70</v>
      </c>
      <c r="J9" s="22">
        <f>+G9*H9</f>
        <v>0</v>
      </c>
      <c r="K9" s="16">
        <v>7</v>
      </c>
      <c r="L9" s="16">
        <f t="shared" si="0"/>
        <v>0</v>
      </c>
      <c r="M9" s="16">
        <f t="shared" si="3"/>
        <v>40.833333333333336</v>
      </c>
      <c r="N9" s="16">
        <f t="shared" si="1"/>
        <v>40.833333333333336</v>
      </c>
      <c r="O9" s="21" t="s">
        <v>50</v>
      </c>
    </row>
    <row r="10" spans="1:15" s="10" customFormat="1" ht="22.5">
      <c r="A10" s="7">
        <f t="shared" si="2"/>
        <v>7</v>
      </c>
      <c r="B10" s="11" t="s">
        <v>20</v>
      </c>
      <c r="C10" s="8">
        <v>88</v>
      </c>
      <c r="D10" s="8">
        <v>1084</v>
      </c>
      <c r="E10" s="8" t="s">
        <v>45</v>
      </c>
      <c r="F10" s="9">
        <v>2180</v>
      </c>
      <c r="G10" s="9"/>
      <c r="H10" s="9"/>
      <c r="I10" s="8">
        <v>320</v>
      </c>
      <c r="J10" s="22">
        <v>140</v>
      </c>
      <c r="K10" s="16">
        <v>7</v>
      </c>
      <c r="L10" s="16">
        <f t="shared" si="0"/>
        <v>980</v>
      </c>
      <c r="M10" s="16">
        <f t="shared" si="3"/>
        <v>268.3333333333333</v>
      </c>
      <c r="N10" s="16">
        <f t="shared" si="1"/>
        <v>1248.3333333333333</v>
      </c>
      <c r="O10" s="21" t="s">
        <v>50</v>
      </c>
    </row>
    <row r="11" spans="1:15" s="10" customFormat="1" ht="22.5">
      <c r="A11" s="7">
        <f t="shared" si="2"/>
        <v>8</v>
      </c>
      <c r="B11" s="11" t="s">
        <v>22</v>
      </c>
      <c r="C11" s="8">
        <v>88</v>
      </c>
      <c r="D11" s="18">
        <v>99</v>
      </c>
      <c r="E11" s="8" t="s">
        <v>45</v>
      </c>
      <c r="F11" s="9">
        <v>11475</v>
      </c>
      <c r="G11" s="9">
        <v>40</v>
      </c>
      <c r="H11" s="9">
        <v>6</v>
      </c>
      <c r="I11" s="8">
        <v>1540</v>
      </c>
      <c r="J11" s="22">
        <v>760</v>
      </c>
      <c r="K11" s="16">
        <v>7</v>
      </c>
      <c r="L11" s="16">
        <f t="shared" si="0"/>
        <v>5320</v>
      </c>
      <c r="M11" s="16">
        <f t="shared" si="3"/>
        <v>1341.6666666666667</v>
      </c>
      <c r="N11" s="16">
        <f t="shared" si="1"/>
        <v>6661.666666666667</v>
      </c>
      <c r="O11" s="21" t="s">
        <v>50</v>
      </c>
    </row>
    <row r="12" spans="1:16" s="10" customFormat="1" ht="45">
      <c r="A12" s="7">
        <f t="shared" si="2"/>
        <v>9</v>
      </c>
      <c r="B12" s="11" t="s">
        <v>23</v>
      </c>
      <c r="C12" s="8">
        <v>88</v>
      </c>
      <c r="D12" s="18">
        <v>1067</v>
      </c>
      <c r="E12" s="8" t="s">
        <v>44</v>
      </c>
      <c r="F12" s="9">
        <v>4436</v>
      </c>
      <c r="G12" s="9">
        <v>90</v>
      </c>
      <c r="H12" s="9">
        <v>6</v>
      </c>
      <c r="I12" s="8">
        <v>1865</v>
      </c>
      <c r="J12" s="22">
        <v>1140</v>
      </c>
      <c r="K12" s="16">
        <v>7</v>
      </c>
      <c r="L12" s="16">
        <f aca="true" t="shared" si="4" ref="L12:L19">+K12*J12</f>
        <v>7980</v>
      </c>
      <c r="M12" s="16">
        <f t="shared" si="3"/>
        <v>1752.9166666666667</v>
      </c>
      <c r="N12" s="16">
        <f t="shared" si="1"/>
        <v>9732.916666666666</v>
      </c>
      <c r="O12" s="21" t="s">
        <v>50</v>
      </c>
      <c r="P12" s="19"/>
    </row>
    <row r="13" spans="1:15" s="10" customFormat="1" ht="33.75">
      <c r="A13" s="7">
        <f aca="true" t="shared" si="5" ref="A13:A19">+A12+1</f>
        <v>10</v>
      </c>
      <c r="B13" s="11" t="s">
        <v>24</v>
      </c>
      <c r="C13" s="8">
        <v>88</v>
      </c>
      <c r="D13" s="18">
        <v>1057</v>
      </c>
      <c r="E13" s="8" t="s">
        <v>44</v>
      </c>
      <c r="F13" s="9">
        <v>2360</v>
      </c>
      <c r="G13" s="9">
        <v>6</v>
      </c>
      <c r="H13" s="9">
        <v>6</v>
      </c>
      <c r="I13" s="8">
        <v>962</v>
      </c>
      <c r="J13" s="22">
        <v>470</v>
      </c>
      <c r="K13" s="16">
        <v>7</v>
      </c>
      <c r="L13" s="16">
        <f t="shared" si="4"/>
        <v>3290</v>
      </c>
      <c r="M13" s="16">
        <f t="shared" si="3"/>
        <v>835.3333333333334</v>
      </c>
      <c r="N13" s="16">
        <f t="shared" si="1"/>
        <v>4125.333333333333</v>
      </c>
      <c r="O13" s="21" t="s">
        <v>50</v>
      </c>
    </row>
    <row r="14" spans="1:15" s="10" customFormat="1" ht="22.5">
      <c r="A14" s="7">
        <f t="shared" si="5"/>
        <v>11</v>
      </c>
      <c r="B14" s="11" t="s">
        <v>25</v>
      </c>
      <c r="C14" s="8">
        <v>88</v>
      </c>
      <c r="D14" s="18">
        <v>1052</v>
      </c>
      <c r="E14" s="8" t="s">
        <v>44</v>
      </c>
      <c r="F14" s="9">
        <v>3709</v>
      </c>
      <c r="G14" s="9">
        <v>2</v>
      </c>
      <c r="H14" s="9">
        <v>6</v>
      </c>
      <c r="I14" s="8">
        <v>989</v>
      </c>
      <c r="J14" s="22">
        <v>485</v>
      </c>
      <c r="K14" s="16">
        <v>7</v>
      </c>
      <c r="L14" s="16">
        <f t="shared" si="4"/>
        <v>3395</v>
      </c>
      <c r="M14" s="16">
        <f t="shared" si="3"/>
        <v>859.8333333333334</v>
      </c>
      <c r="N14" s="16">
        <f t="shared" si="1"/>
        <v>4254.833333333333</v>
      </c>
      <c r="O14" s="21" t="s">
        <v>50</v>
      </c>
    </row>
    <row r="15" spans="1:15" s="10" customFormat="1" ht="22.5">
      <c r="A15" s="7">
        <f t="shared" si="5"/>
        <v>12</v>
      </c>
      <c r="B15" s="11" t="s">
        <v>26</v>
      </c>
      <c r="C15" s="8">
        <v>88</v>
      </c>
      <c r="D15" s="18">
        <v>1046</v>
      </c>
      <c r="E15" s="8" t="s">
        <v>44</v>
      </c>
      <c r="F15" s="9">
        <v>4284</v>
      </c>
      <c r="G15" s="9">
        <v>26</v>
      </c>
      <c r="H15" s="9">
        <v>6</v>
      </c>
      <c r="I15" s="8">
        <v>735</v>
      </c>
      <c r="J15" s="22">
        <v>350</v>
      </c>
      <c r="K15" s="16">
        <v>7</v>
      </c>
      <c r="L15" s="16">
        <f t="shared" si="4"/>
        <v>2450</v>
      </c>
      <c r="M15" s="16">
        <f t="shared" si="3"/>
        <v>632.9166666666666</v>
      </c>
      <c r="N15" s="16">
        <f t="shared" si="1"/>
        <v>3082.9166666666665</v>
      </c>
      <c r="O15" s="21" t="s">
        <v>50</v>
      </c>
    </row>
    <row r="16" spans="1:15" s="10" customFormat="1" ht="22.5">
      <c r="A16" s="7">
        <f t="shared" si="5"/>
        <v>13</v>
      </c>
      <c r="B16" s="11" t="s">
        <v>28</v>
      </c>
      <c r="C16" s="8">
        <v>88</v>
      </c>
      <c r="D16" s="18">
        <v>1047</v>
      </c>
      <c r="E16" s="8" t="s">
        <v>44</v>
      </c>
      <c r="F16" s="9">
        <v>1952</v>
      </c>
      <c r="G16" s="9">
        <v>24</v>
      </c>
      <c r="H16" s="9">
        <v>6</v>
      </c>
      <c r="I16" s="8">
        <f>26*16</f>
        <v>416</v>
      </c>
      <c r="J16" s="22">
        <f>26*8</f>
        <v>208</v>
      </c>
      <c r="K16" s="16">
        <v>0</v>
      </c>
      <c r="L16" s="16">
        <f t="shared" si="4"/>
        <v>0</v>
      </c>
      <c r="M16" s="16">
        <f t="shared" si="3"/>
        <v>0</v>
      </c>
      <c r="N16" s="16">
        <f t="shared" si="1"/>
        <v>0</v>
      </c>
      <c r="O16" s="21" t="s">
        <v>50</v>
      </c>
    </row>
    <row r="17" spans="1:16" s="10" customFormat="1" ht="22.5">
      <c r="A17" s="7">
        <f t="shared" si="5"/>
        <v>14</v>
      </c>
      <c r="B17" s="11" t="s">
        <v>28</v>
      </c>
      <c r="C17" s="8">
        <v>88</v>
      </c>
      <c r="D17" s="18">
        <v>302</v>
      </c>
      <c r="E17" s="8" t="s">
        <v>44</v>
      </c>
      <c r="F17" s="9">
        <v>850</v>
      </c>
      <c r="G17" s="9">
        <v>4</v>
      </c>
      <c r="H17" s="9">
        <v>6</v>
      </c>
      <c r="I17" s="8">
        <f>13*16</f>
        <v>208</v>
      </c>
      <c r="J17" s="22">
        <f>13*8</f>
        <v>104</v>
      </c>
      <c r="K17" s="16">
        <v>0</v>
      </c>
      <c r="L17" s="16">
        <f t="shared" si="4"/>
        <v>0</v>
      </c>
      <c r="M17" s="16">
        <f t="shared" si="3"/>
        <v>0</v>
      </c>
      <c r="N17" s="16">
        <f t="shared" si="1"/>
        <v>0</v>
      </c>
      <c r="O17" s="21" t="s">
        <v>50</v>
      </c>
      <c r="P17" s="19"/>
    </row>
    <row r="18" spans="1:16" s="10" customFormat="1" ht="22.5">
      <c r="A18" s="7">
        <f t="shared" si="5"/>
        <v>15</v>
      </c>
      <c r="B18" s="11" t="s">
        <v>28</v>
      </c>
      <c r="C18" s="8">
        <v>88</v>
      </c>
      <c r="D18" s="18">
        <v>829</v>
      </c>
      <c r="E18" s="8" t="s">
        <v>45</v>
      </c>
      <c r="F18" s="9">
        <v>1593</v>
      </c>
      <c r="G18" s="9">
        <v>28</v>
      </c>
      <c r="H18" s="9">
        <v>6</v>
      </c>
      <c r="I18" s="8">
        <f>10*16</f>
        <v>160</v>
      </c>
      <c r="J18" s="22">
        <f>10*8</f>
        <v>80</v>
      </c>
      <c r="K18" s="16">
        <v>0</v>
      </c>
      <c r="L18" s="16">
        <f t="shared" si="4"/>
        <v>0</v>
      </c>
      <c r="M18" s="16">
        <f t="shared" si="3"/>
        <v>0</v>
      </c>
      <c r="N18" s="16">
        <f t="shared" si="1"/>
        <v>0</v>
      </c>
      <c r="O18" s="21" t="s">
        <v>50</v>
      </c>
      <c r="P18" s="19"/>
    </row>
    <row r="19" spans="1:15" s="10" customFormat="1" ht="45">
      <c r="A19" s="7">
        <f t="shared" si="5"/>
        <v>16</v>
      </c>
      <c r="B19" s="11" t="s">
        <v>27</v>
      </c>
      <c r="C19" s="8">
        <v>88</v>
      </c>
      <c r="D19" s="18">
        <v>830</v>
      </c>
      <c r="E19" s="8" t="s">
        <v>49</v>
      </c>
      <c r="F19" s="9">
        <v>4794</v>
      </c>
      <c r="G19" s="9">
        <v>20</v>
      </c>
      <c r="H19" s="9">
        <v>6</v>
      </c>
      <c r="I19" s="8">
        <v>1110</v>
      </c>
      <c r="J19" s="22">
        <v>555</v>
      </c>
      <c r="K19" s="16">
        <v>7</v>
      </c>
      <c r="L19" s="16">
        <f t="shared" si="4"/>
        <v>3885</v>
      </c>
      <c r="M19" s="16">
        <f t="shared" si="3"/>
        <v>971.25</v>
      </c>
      <c r="N19" s="16">
        <f t="shared" si="1"/>
        <v>4856.25</v>
      </c>
      <c r="O19" s="21" t="s">
        <v>50</v>
      </c>
    </row>
    <row r="20" spans="1:16" s="10" customFormat="1" ht="22.5">
      <c r="A20" s="7">
        <f aca="true" t="shared" si="6" ref="A20:A28">+A19+1</f>
        <v>17</v>
      </c>
      <c r="B20" s="11" t="s">
        <v>28</v>
      </c>
      <c r="C20" s="8">
        <v>88</v>
      </c>
      <c r="D20" s="18">
        <v>851</v>
      </c>
      <c r="E20" s="8" t="s">
        <v>46</v>
      </c>
      <c r="F20" s="9">
        <v>7253</v>
      </c>
      <c r="G20" s="9">
        <v>144</v>
      </c>
      <c r="H20" s="9">
        <v>6</v>
      </c>
      <c r="I20" s="8">
        <f>70*16</f>
        <v>1120</v>
      </c>
      <c r="J20" s="22">
        <f>70*8</f>
        <v>560</v>
      </c>
      <c r="K20" s="16">
        <v>0</v>
      </c>
      <c r="L20" s="16">
        <f aca="true" t="shared" si="7" ref="L20:L35">+K20*J20</f>
        <v>0</v>
      </c>
      <c r="M20" s="16">
        <f t="shared" si="3"/>
        <v>0</v>
      </c>
      <c r="N20" s="16">
        <f t="shared" si="1"/>
        <v>0</v>
      </c>
      <c r="O20" s="21" t="s">
        <v>50</v>
      </c>
      <c r="P20" s="19"/>
    </row>
    <row r="21" spans="1:16" s="10" customFormat="1" ht="22.5">
      <c r="A21" s="7">
        <f t="shared" si="6"/>
        <v>18</v>
      </c>
      <c r="B21" s="11" t="s">
        <v>28</v>
      </c>
      <c r="C21" s="8">
        <v>88</v>
      </c>
      <c r="D21" s="18">
        <v>850</v>
      </c>
      <c r="E21" s="8" t="s">
        <v>46</v>
      </c>
      <c r="F21" s="9">
        <v>3238</v>
      </c>
      <c r="G21" s="9">
        <v>64</v>
      </c>
      <c r="H21" s="9">
        <v>6</v>
      </c>
      <c r="I21" s="8">
        <f>17*16</f>
        <v>272</v>
      </c>
      <c r="J21" s="22">
        <f>17*8</f>
        <v>136</v>
      </c>
      <c r="K21" s="16">
        <v>0</v>
      </c>
      <c r="L21" s="16">
        <f t="shared" si="7"/>
        <v>0</v>
      </c>
      <c r="M21" s="16">
        <f t="shared" si="3"/>
        <v>0</v>
      </c>
      <c r="N21" s="16">
        <f t="shared" si="1"/>
        <v>0</v>
      </c>
      <c r="O21" s="26" t="s">
        <v>17</v>
      </c>
      <c r="P21" s="19"/>
    </row>
    <row r="22" spans="1:16" s="10" customFormat="1" ht="22.5">
      <c r="A22" s="7">
        <f t="shared" si="6"/>
        <v>19</v>
      </c>
      <c r="B22" s="11" t="s">
        <v>29</v>
      </c>
      <c r="C22" s="8">
        <v>88</v>
      </c>
      <c r="D22" s="18">
        <v>811</v>
      </c>
      <c r="E22" s="8" t="s">
        <v>44</v>
      </c>
      <c r="F22" s="9">
        <v>858</v>
      </c>
      <c r="G22" s="9">
        <v>24</v>
      </c>
      <c r="H22" s="9">
        <v>6</v>
      </c>
      <c r="I22" s="8">
        <v>335</v>
      </c>
      <c r="J22" s="22">
        <v>175</v>
      </c>
      <c r="K22" s="16">
        <v>7</v>
      </c>
      <c r="L22" s="16">
        <f t="shared" si="7"/>
        <v>1225</v>
      </c>
      <c r="M22" s="16">
        <f t="shared" si="3"/>
        <v>297.5</v>
      </c>
      <c r="N22" s="16">
        <f t="shared" si="1"/>
        <v>1522.5</v>
      </c>
      <c r="O22" s="21" t="s">
        <v>50</v>
      </c>
      <c r="P22" s="19"/>
    </row>
    <row r="23" spans="1:15" s="10" customFormat="1" ht="22.5">
      <c r="A23" s="7">
        <f t="shared" si="6"/>
        <v>20</v>
      </c>
      <c r="B23" s="11" t="s">
        <v>29</v>
      </c>
      <c r="C23" s="8">
        <v>88</v>
      </c>
      <c r="D23" s="18">
        <v>857</v>
      </c>
      <c r="E23" s="8" t="s">
        <v>45</v>
      </c>
      <c r="F23" s="9">
        <v>2208</v>
      </c>
      <c r="G23" s="9">
        <v>18</v>
      </c>
      <c r="H23" s="9">
        <v>6</v>
      </c>
      <c r="I23" s="8">
        <v>780</v>
      </c>
      <c r="J23" s="22">
        <v>390</v>
      </c>
      <c r="K23" s="16">
        <v>7</v>
      </c>
      <c r="L23" s="16">
        <f t="shared" si="7"/>
        <v>2730</v>
      </c>
      <c r="M23" s="16">
        <f t="shared" si="3"/>
        <v>682.5</v>
      </c>
      <c r="N23" s="16">
        <f t="shared" si="1"/>
        <v>3412.5</v>
      </c>
      <c r="O23" s="21" t="s">
        <v>50</v>
      </c>
    </row>
    <row r="24" spans="1:15" s="10" customFormat="1" ht="22.5">
      <c r="A24" s="7">
        <f t="shared" si="6"/>
        <v>21</v>
      </c>
      <c r="B24" s="11" t="s">
        <v>26</v>
      </c>
      <c r="C24" s="8">
        <v>88</v>
      </c>
      <c r="D24" s="18">
        <v>863</v>
      </c>
      <c r="E24" s="8" t="s">
        <v>45</v>
      </c>
      <c r="F24" s="9">
        <v>1413</v>
      </c>
      <c r="G24" s="9">
        <v>22</v>
      </c>
      <c r="H24" s="9">
        <v>6</v>
      </c>
      <c r="I24" s="8">
        <v>728</v>
      </c>
      <c r="J24" s="22">
        <v>364</v>
      </c>
      <c r="K24" s="16">
        <v>7</v>
      </c>
      <c r="L24" s="16">
        <f t="shared" si="7"/>
        <v>2548</v>
      </c>
      <c r="M24" s="16">
        <f t="shared" si="3"/>
        <v>637</v>
      </c>
      <c r="N24" s="16">
        <f t="shared" si="1"/>
        <v>3185</v>
      </c>
      <c r="O24" s="21" t="s">
        <v>50</v>
      </c>
    </row>
    <row r="25" spans="1:16" s="10" customFormat="1" ht="22.5">
      <c r="A25" s="7">
        <f t="shared" si="6"/>
        <v>22</v>
      </c>
      <c r="B25" s="11" t="s">
        <v>30</v>
      </c>
      <c r="C25" s="8">
        <v>88</v>
      </c>
      <c r="D25" s="18">
        <v>841</v>
      </c>
      <c r="E25" s="8" t="s">
        <v>45</v>
      </c>
      <c r="F25" s="9">
        <v>3174</v>
      </c>
      <c r="G25" s="9">
        <v>30</v>
      </c>
      <c r="H25" s="9">
        <v>6</v>
      </c>
      <c r="I25" s="8">
        <v>1380</v>
      </c>
      <c r="J25" s="22">
        <v>690</v>
      </c>
      <c r="K25" s="16">
        <v>7</v>
      </c>
      <c r="L25" s="16">
        <f t="shared" si="7"/>
        <v>4830</v>
      </c>
      <c r="M25" s="16">
        <f t="shared" si="3"/>
        <v>1207.5</v>
      </c>
      <c r="N25" s="16">
        <f t="shared" si="1"/>
        <v>6037.5</v>
      </c>
      <c r="O25" s="21" t="s">
        <v>50</v>
      </c>
      <c r="P25" s="19"/>
    </row>
    <row r="26" spans="1:15" s="10" customFormat="1" ht="22.5">
      <c r="A26" s="7">
        <f t="shared" si="6"/>
        <v>23</v>
      </c>
      <c r="B26" s="11" t="s">
        <v>28</v>
      </c>
      <c r="C26" s="8">
        <v>88</v>
      </c>
      <c r="D26" s="18">
        <v>842</v>
      </c>
      <c r="E26" s="8" t="s">
        <v>45</v>
      </c>
      <c r="F26" s="9">
        <v>144</v>
      </c>
      <c r="G26" s="9">
        <v>16</v>
      </c>
      <c r="H26" s="9">
        <v>6</v>
      </c>
      <c r="I26" s="8">
        <f>7*16</f>
        <v>112</v>
      </c>
      <c r="J26" s="22">
        <f>7*8</f>
        <v>56</v>
      </c>
      <c r="K26" s="16">
        <v>0</v>
      </c>
      <c r="L26" s="16">
        <f t="shared" si="7"/>
        <v>0</v>
      </c>
      <c r="M26" s="16">
        <f t="shared" si="3"/>
        <v>0</v>
      </c>
      <c r="N26" s="16">
        <f t="shared" si="1"/>
        <v>0</v>
      </c>
      <c r="O26" s="26" t="s">
        <v>17</v>
      </c>
    </row>
    <row r="27" spans="1:15" s="10" customFormat="1" ht="22.5">
      <c r="A27" s="7">
        <f t="shared" si="6"/>
        <v>24</v>
      </c>
      <c r="B27" s="11" t="s">
        <v>30</v>
      </c>
      <c r="C27" s="8">
        <v>88</v>
      </c>
      <c r="D27" s="18">
        <v>843</v>
      </c>
      <c r="E27" s="8" t="s">
        <v>45</v>
      </c>
      <c r="F27" s="9">
        <v>114</v>
      </c>
      <c r="G27" s="9">
        <v>90</v>
      </c>
      <c r="H27" s="9">
        <v>6</v>
      </c>
      <c r="I27" s="8">
        <v>30</v>
      </c>
      <c r="J27" s="22">
        <v>10</v>
      </c>
      <c r="K27" s="16">
        <v>7</v>
      </c>
      <c r="L27" s="16">
        <f t="shared" si="7"/>
        <v>70</v>
      </c>
      <c r="M27" s="16">
        <f t="shared" si="3"/>
        <v>23.333333333333332</v>
      </c>
      <c r="N27" s="16">
        <f t="shared" si="1"/>
        <v>93.33333333333333</v>
      </c>
      <c r="O27" s="26" t="s">
        <v>17</v>
      </c>
    </row>
    <row r="28" spans="1:16" s="10" customFormat="1" ht="45">
      <c r="A28" s="7">
        <f t="shared" si="6"/>
        <v>25</v>
      </c>
      <c r="B28" s="11" t="s">
        <v>23</v>
      </c>
      <c r="C28" s="8">
        <v>88</v>
      </c>
      <c r="D28" s="18">
        <v>871</v>
      </c>
      <c r="E28" s="8" t="s">
        <v>45</v>
      </c>
      <c r="F28" s="9">
        <v>1609</v>
      </c>
      <c r="G28" s="9">
        <v>14</v>
      </c>
      <c r="H28" s="9">
        <v>6</v>
      </c>
      <c r="I28" s="8">
        <v>440</v>
      </c>
      <c r="J28" s="22">
        <v>220</v>
      </c>
      <c r="K28" s="16">
        <v>7</v>
      </c>
      <c r="L28" s="16">
        <f t="shared" si="7"/>
        <v>1540</v>
      </c>
      <c r="M28" s="16">
        <f t="shared" si="3"/>
        <v>385</v>
      </c>
      <c r="N28" s="16">
        <f t="shared" si="1"/>
        <v>1925</v>
      </c>
      <c r="O28" s="21" t="s">
        <v>50</v>
      </c>
      <c r="P28" s="19"/>
    </row>
    <row r="29" spans="1:15" s="10" customFormat="1" ht="45">
      <c r="A29" s="7">
        <f aca="true" t="shared" si="8" ref="A29:A35">+A28+1</f>
        <v>26</v>
      </c>
      <c r="B29" s="11" t="s">
        <v>31</v>
      </c>
      <c r="C29" s="8">
        <v>88</v>
      </c>
      <c r="D29" s="18">
        <v>833</v>
      </c>
      <c r="E29" s="8" t="s">
        <v>45</v>
      </c>
      <c r="F29" s="9">
        <v>1352</v>
      </c>
      <c r="G29" s="9">
        <v>56</v>
      </c>
      <c r="H29" s="9">
        <v>6</v>
      </c>
      <c r="I29" s="8">
        <v>470</v>
      </c>
      <c r="J29" s="22">
        <v>235</v>
      </c>
      <c r="K29" s="16">
        <v>7</v>
      </c>
      <c r="L29" s="16">
        <f t="shared" si="7"/>
        <v>1645</v>
      </c>
      <c r="M29" s="16">
        <f t="shared" si="3"/>
        <v>411.25</v>
      </c>
      <c r="N29" s="16">
        <f t="shared" si="1"/>
        <v>2056.25</v>
      </c>
      <c r="O29" s="21" t="s">
        <v>50</v>
      </c>
    </row>
    <row r="30" spans="1:15" s="10" customFormat="1" ht="22.5">
      <c r="A30" s="7">
        <f t="shared" si="8"/>
        <v>27</v>
      </c>
      <c r="B30" s="11" t="s">
        <v>20</v>
      </c>
      <c r="C30" s="8">
        <v>88</v>
      </c>
      <c r="D30" s="18">
        <v>589</v>
      </c>
      <c r="E30" s="8" t="s">
        <v>46</v>
      </c>
      <c r="F30" s="9">
        <v>2261</v>
      </c>
      <c r="G30" s="9">
        <v>60</v>
      </c>
      <c r="H30" s="9">
        <v>6</v>
      </c>
      <c r="I30" s="8">
        <v>680</v>
      </c>
      <c r="J30" s="22">
        <v>340</v>
      </c>
      <c r="K30" s="16">
        <v>7</v>
      </c>
      <c r="L30" s="16">
        <f t="shared" si="7"/>
        <v>2380</v>
      </c>
      <c r="M30" s="16">
        <f t="shared" si="3"/>
        <v>595</v>
      </c>
      <c r="N30" s="16">
        <f t="shared" si="1"/>
        <v>2975</v>
      </c>
      <c r="O30" s="21" t="s">
        <v>50</v>
      </c>
    </row>
    <row r="31" spans="1:15" s="10" customFormat="1" ht="22.5">
      <c r="A31" s="7">
        <f t="shared" si="8"/>
        <v>28</v>
      </c>
      <c r="B31" s="11" t="s">
        <v>28</v>
      </c>
      <c r="C31" s="8">
        <v>88</v>
      </c>
      <c r="D31" s="18">
        <v>590</v>
      </c>
      <c r="E31" s="8" t="s">
        <v>45</v>
      </c>
      <c r="F31" s="9">
        <v>1286</v>
      </c>
      <c r="G31" s="9">
        <v>16</v>
      </c>
      <c r="H31" s="9">
        <v>6</v>
      </c>
      <c r="I31" s="8">
        <f>9*16</f>
        <v>144</v>
      </c>
      <c r="J31" s="22">
        <f>9*8</f>
        <v>72</v>
      </c>
      <c r="K31" s="16">
        <v>0</v>
      </c>
      <c r="L31" s="16">
        <f t="shared" si="7"/>
        <v>0</v>
      </c>
      <c r="M31" s="16">
        <f t="shared" si="3"/>
        <v>0</v>
      </c>
      <c r="N31" s="16">
        <f t="shared" si="1"/>
        <v>0</v>
      </c>
      <c r="O31" s="26" t="s">
        <v>17</v>
      </c>
    </row>
    <row r="32" spans="1:15" s="10" customFormat="1" ht="22.5">
      <c r="A32" s="7">
        <f t="shared" si="8"/>
        <v>29</v>
      </c>
      <c r="B32" s="11" t="s">
        <v>20</v>
      </c>
      <c r="C32" s="8">
        <v>88</v>
      </c>
      <c r="D32" s="18">
        <v>591</v>
      </c>
      <c r="E32" s="8" t="s">
        <v>45</v>
      </c>
      <c r="F32" s="9">
        <v>993</v>
      </c>
      <c r="G32" s="9">
        <v>70</v>
      </c>
      <c r="H32" s="9">
        <v>6</v>
      </c>
      <c r="I32" s="8">
        <v>93</v>
      </c>
      <c r="J32" s="22">
        <v>50</v>
      </c>
      <c r="K32" s="16">
        <v>7</v>
      </c>
      <c r="L32" s="16">
        <f t="shared" si="7"/>
        <v>350</v>
      </c>
      <c r="M32" s="16">
        <f t="shared" si="3"/>
        <v>83.41666666666667</v>
      </c>
      <c r="N32" s="16">
        <f t="shared" si="1"/>
        <v>433.4166666666667</v>
      </c>
      <c r="O32" s="21" t="s">
        <v>50</v>
      </c>
    </row>
    <row r="33" spans="1:16" s="10" customFormat="1" ht="33.75">
      <c r="A33" s="7">
        <f t="shared" si="8"/>
        <v>30</v>
      </c>
      <c r="B33" s="11" t="s">
        <v>24</v>
      </c>
      <c r="C33" s="8">
        <v>88</v>
      </c>
      <c r="D33" s="18">
        <v>587</v>
      </c>
      <c r="E33" s="8" t="s">
        <v>45</v>
      </c>
      <c r="F33" s="9">
        <v>6241</v>
      </c>
      <c r="G33" s="9">
        <v>84</v>
      </c>
      <c r="H33" s="9">
        <v>6</v>
      </c>
      <c r="I33" s="8">
        <v>1360</v>
      </c>
      <c r="J33" s="22">
        <v>680</v>
      </c>
      <c r="K33" s="16">
        <v>7</v>
      </c>
      <c r="L33" s="16">
        <f t="shared" si="7"/>
        <v>4760</v>
      </c>
      <c r="M33" s="16">
        <f t="shared" si="3"/>
        <v>1190</v>
      </c>
      <c r="N33" s="16">
        <f t="shared" si="1"/>
        <v>5950</v>
      </c>
      <c r="O33" s="21" t="s">
        <v>50</v>
      </c>
      <c r="P33" s="19"/>
    </row>
    <row r="34" spans="1:15" s="10" customFormat="1" ht="22.5">
      <c r="A34" s="7">
        <f t="shared" si="8"/>
        <v>31</v>
      </c>
      <c r="B34" s="11" t="s">
        <v>32</v>
      </c>
      <c r="C34" s="8">
        <v>88</v>
      </c>
      <c r="D34" s="18">
        <v>619</v>
      </c>
      <c r="E34" s="8" t="s">
        <v>46</v>
      </c>
      <c r="F34" s="9">
        <v>1797</v>
      </c>
      <c r="G34" s="9">
        <v>136</v>
      </c>
      <c r="H34" s="9">
        <v>6</v>
      </c>
      <c r="I34" s="8">
        <v>350</v>
      </c>
      <c r="J34" s="22">
        <v>175</v>
      </c>
      <c r="K34" s="16">
        <v>7</v>
      </c>
      <c r="L34" s="16">
        <f t="shared" si="7"/>
        <v>1225</v>
      </c>
      <c r="M34" s="16">
        <f t="shared" si="3"/>
        <v>306.25</v>
      </c>
      <c r="N34" s="16">
        <f t="shared" si="1"/>
        <v>1531.25</v>
      </c>
      <c r="O34" s="21" t="s">
        <v>50</v>
      </c>
    </row>
    <row r="35" spans="1:16" s="10" customFormat="1" ht="22.5">
      <c r="A35" s="7">
        <f t="shared" si="8"/>
        <v>32</v>
      </c>
      <c r="B35" s="11" t="s">
        <v>33</v>
      </c>
      <c r="C35" s="8">
        <v>88</v>
      </c>
      <c r="D35" s="18">
        <v>616</v>
      </c>
      <c r="E35" s="8" t="s">
        <v>46</v>
      </c>
      <c r="F35" s="9">
        <v>2679</v>
      </c>
      <c r="G35" s="9">
        <v>4</v>
      </c>
      <c r="H35" s="9">
        <v>6</v>
      </c>
      <c r="I35" s="8">
        <v>440</v>
      </c>
      <c r="J35" s="22">
        <v>220</v>
      </c>
      <c r="K35" s="16">
        <v>7</v>
      </c>
      <c r="L35" s="16">
        <f t="shared" si="7"/>
        <v>1540</v>
      </c>
      <c r="M35" s="16">
        <f t="shared" si="3"/>
        <v>385</v>
      </c>
      <c r="N35" s="16">
        <f t="shared" si="1"/>
        <v>1925</v>
      </c>
      <c r="O35" s="21" t="s">
        <v>50</v>
      </c>
      <c r="P35" s="19"/>
    </row>
    <row r="36" spans="1:16" s="10" customFormat="1" ht="22.5">
      <c r="A36" s="7">
        <f>+A35+1</f>
        <v>33</v>
      </c>
      <c r="B36" s="11" t="s">
        <v>28</v>
      </c>
      <c r="C36" s="8">
        <v>88</v>
      </c>
      <c r="D36" s="18">
        <v>617</v>
      </c>
      <c r="E36" s="8" t="s">
        <v>46</v>
      </c>
      <c r="F36" s="9">
        <v>998</v>
      </c>
      <c r="G36" s="9">
        <v>162</v>
      </c>
      <c r="H36" s="9">
        <v>6</v>
      </c>
      <c r="I36" s="8">
        <f>9*16</f>
        <v>144</v>
      </c>
      <c r="J36" s="22">
        <f>9*8</f>
        <v>72</v>
      </c>
      <c r="K36" s="16">
        <v>0</v>
      </c>
      <c r="L36" s="16">
        <f aca="true" t="shared" si="9" ref="L36:L54">+K36*J36</f>
        <v>0</v>
      </c>
      <c r="M36" s="16">
        <f t="shared" si="3"/>
        <v>0</v>
      </c>
      <c r="N36" s="16">
        <f aca="true" t="shared" si="10" ref="N36:N58">SUM(L36:M36)</f>
        <v>0</v>
      </c>
      <c r="O36" s="26" t="s">
        <v>17</v>
      </c>
      <c r="P36" s="19"/>
    </row>
    <row r="37" spans="1:15" s="10" customFormat="1" ht="22.5">
      <c r="A37" s="7">
        <f>+A36+1</f>
        <v>34</v>
      </c>
      <c r="B37" s="11" t="s">
        <v>28</v>
      </c>
      <c r="C37" s="8">
        <v>88</v>
      </c>
      <c r="D37" s="18">
        <v>618</v>
      </c>
      <c r="E37" s="8" t="s">
        <v>46</v>
      </c>
      <c r="F37" s="9">
        <v>323</v>
      </c>
      <c r="G37" s="9">
        <v>4</v>
      </c>
      <c r="H37" s="9">
        <v>6</v>
      </c>
      <c r="I37" s="8">
        <f>3*16</f>
        <v>48</v>
      </c>
      <c r="J37" s="22">
        <f>3*8</f>
        <v>24</v>
      </c>
      <c r="K37" s="16">
        <v>0</v>
      </c>
      <c r="L37" s="16">
        <f t="shared" si="9"/>
        <v>0</v>
      </c>
      <c r="M37" s="16">
        <f t="shared" si="3"/>
        <v>0</v>
      </c>
      <c r="N37" s="16">
        <f t="shared" si="10"/>
        <v>0</v>
      </c>
      <c r="O37" s="26" t="s">
        <v>17</v>
      </c>
    </row>
    <row r="38" spans="1:15" s="10" customFormat="1" ht="45">
      <c r="A38" s="7">
        <f>+A37+1</f>
        <v>35</v>
      </c>
      <c r="B38" s="11" t="s">
        <v>34</v>
      </c>
      <c r="C38" s="8">
        <v>88</v>
      </c>
      <c r="D38" s="18">
        <v>612</v>
      </c>
      <c r="E38" s="8" t="s">
        <v>45</v>
      </c>
      <c r="F38" s="9">
        <v>3348</v>
      </c>
      <c r="G38" s="9">
        <v>114</v>
      </c>
      <c r="H38" s="9">
        <v>6</v>
      </c>
      <c r="I38" s="8">
        <v>500</v>
      </c>
      <c r="J38" s="22">
        <v>250</v>
      </c>
      <c r="K38" s="16">
        <v>7</v>
      </c>
      <c r="L38" s="16">
        <f t="shared" si="9"/>
        <v>1750</v>
      </c>
      <c r="M38" s="16">
        <f t="shared" si="3"/>
        <v>437.5</v>
      </c>
      <c r="N38" s="16">
        <f t="shared" si="10"/>
        <v>2187.5</v>
      </c>
      <c r="O38" s="21" t="s">
        <v>50</v>
      </c>
    </row>
    <row r="39" spans="1:15" s="10" customFormat="1" ht="45">
      <c r="A39" s="7">
        <f>+A38+1</f>
        <v>36</v>
      </c>
      <c r="B39" s="11" t="s">
        <v>27</v>
      </c>
      <c r="C39" s="8">
        <v>88</v>
      </c>
      <c r="D39" s="18">
        <v>581</v>
      </c>
      <c r="E39" s="8" t="s">
        <v>45</v>
      </c>
      <c r="F39" s="9">
        <v>3303</v>
      </c>
      <c r="G39" s="9">
        <v>2</v>
      </c>
      <c r="H39" s="9">
        <v>6</v>
      </c>
      <c r="I39" s="8">
        <v>480</v>
      </c>
      <c r="J39" s="22">
        <v>240</v>
      </c>
      <c r="K39" s="16">
        <v>7</v>
      </c>
      <c r="L39" s="16">
        <f t="shared" si="9"/>
        <v>1680</v>
      </c>
      <c r="M39" s="16">
        <f t="shared" si="3"/>
        <v>420</v>
      </c>
      <c r="N39" s="16">
        <f t="shared" si="10"/>
        <v>2100</v>
      </c>
      <c r="O39" s="21" t="s">
        <v>50</v>
      </c>
    </row>
    <row r="40" spans="1:16" s="10" customFormat="1" ht="22.5">
      <c r="A40" s="7">
        <f aca="true" t="shared" si="11" ref="A40:A46">+A39+1</f>
        <v>37</v>
      </c>
      <c r="B40" s="11" t="s">
        <v>29</v>
      </c>
      <c r="C40" s="8">
        <v>88</v>
      </c>
      <c r="D40" s="18">
        <v>768</v>
      </c>
      <c r="E40" s="8" t="s">
        <v>45</v>
      </c>
      <c r="F40" s="9">
        <v>3653</v>
      </c>
      <c r="G40" s="9">
        <v>6</v>
      </c>
      <c r="H40" s="9">
        <v>6</v>
      </c>
      <c r="I40" s="8">
        <v>570</v>
      </c>
      <c r="J40" s="22">
        <v>285</v>
      </c>
      <c r="K40" s="16">
        <v>7</v>
      </c>
      <c r="L40" s="16">
        <f t="shared" si="9"/>
        <v>1995</v>
      </c>
      <c r="M40" s="16">
        <f t="shared" si="3"/>
        <v>498.75</v>
      </c>
      <c r="N40" s="16">
        <f t="shared" si="10"/>
        <v>2493.75</v>
      </c>
      <c r="O40" s="21" t="s">
        <v>50</v>
      </c>
      <c r="P40" s="19"/>
    </row>
    <row r="41" spans="1:15" s="10" customFormat="1" ht="22.5">
      <c r="A41" s="7">
        <f>+A40+1</f>
        <v>38</v>
      </c>
      <c r="B41" s="11" t="s">
        <v>35</v>
      </c>
      <c r="C41" s="8">
        <v>88</v>
      </c>
      <c r="D41" s="18">
        <v>773</v>
      </c>
      <c r="E41" s="8" t="s">
        <v>45</v>
      </c>
      <c r="F41" s="9">
        <v>3275</v>
      </c>
      <c r="G41" s="9">
        <v>20</v>
      </c>
      <c r="H41" s="9">
        <v>6</v>
      </c>
      <c r="I41" s="8">
        <v>700</v>
      </c>
      <c r="J41" s="22">
        <v>300</v>
      </c>
      <c r="K41" s="16">
        <v>7</v>
      </c>
      <c r="L41" s="16">
        <f t="shared" si="9"/>
        <v>2100</v>
      </c>
      <c r="M41" s="16">
        <f t="shared" si="3"/>
        <v>583.3333333333334</v>
      </c>
      <c r="N41" s="16">
        <f t="shared" si="10"/>
        <v>2683.3333333333335</v>
      </c>
      <c r="O41" s="21" t="s">
        <v>50</v>
      </c>
    </row>
    <row r="42" spans="1:15" s="10" customFormat="1" ht="22.5">
      <c r="A42" s="7">
        <f t="shared" si="11"/>
        <v>39</v>
      </c>
      <c r="B42" s="11" t="s">
        <v>28</v>
      </c>
      <c r="C42" s="8">
        <v>88</v>
      </c>
      <c r="D42" s="18">
        <v>803</v>
      </c>
      <c r="E42" s="8" t="s">
        <v>46</v>
      </c>
      <c r="F42" s="9">
        <v>5290</v>
      </c>
      <c r="G42" s="9">
        <v>3</v>
      </c>
      <c r="H42" s="9">
        <v>6</v>
      </c>
      <c r="I42" s="8">
        <f>25*16</f>
        <v>400</v>
      </c>
      <c r="J42" s="22">
        <f>25*8</f>
        <v>200</v>
      </c>
      <c r="K42" s="16">
        <v>0</v>
      </c>
      <c r="L42" s="16">
        <f t="shared" si="9"/>
        <v>0</v>
      </c>
      <c r="M42" s="16">
        <f t="shared" si="3"/>
        <v>0</v>
      </c>
      <c r="N42" s="16">
        <f t="shared" si="10"/>
        <v>0</v>
      </c>
      <c r="O42" s="21" t="s">
        <v>50</v>
      </c>
    </row>
    <row r="43" spans="1:15" s="10" customFormat="1" ht="22.5">
      <c r="A43" s="7">
        <f t="shared" si="11"/>
        <v>40</v>
      </c>
      <c r="B43" s="11" t="s">
        <v>28</v>
      </c>
      <c r="C43" s="8">
        <v>88</v>
      </c>
      <c r="D43" s="18">
        <v>799</v>
      </c>
      <c r="E43" s="8" t="s">
        <v>46</v>
      </c>
      <c r="F43" s="9">
        <v>6841</v>
      </c>
      <c r="G43" s="9">
        <v>80</v>
      </c>
      <c r="H43" s="9">
        <v>6</v>
      </c>
      <c r="I43" s="8">
        <f>66*16</f>
        <v>1056</v>
      </c>
      <c r="J43" s="22">
        <f>66*8</f>
        <v>528</v>
      </c>
      <c r="K43" s="16">
        <v>0</v>
      </c>
      <c r="L43" s="16">
        <f t="shared" si="9"/>
        <v>0</v>
      </c>
      <c r="M43" s="16">
        <f t="shared" si="3"/>
        <v>0</v>
      </c>
      <c r="N43" s="16">
        <f t="shared" si="10"/>
        <v>0</v>
      </c>
      <c r="O43" s="21" t="s">
        <v>50</v>
      </c>
    </row>
    <row r="44" spans="1:16" s="10" customFormat="1" ht="22.5">
      <c r="A44" s="7">
        <f t="shared" si="11"/>
        <v>41</v>
      </c>
      <c r="B44" s="11" t="s">
        <v>28</v>
      </c>
      <c r="C44" s="8">
        <v>88</v>
      </c>
      <c r="D44" s="18">
        <v>754</v>
      </c>
      <c r="E44" s="8" t="s">
        <v>46</v>
      </c>
      <c r="F44" s="9">
        <v>596</v>
      </c>
      <c r="G44" s="9">
        <v>2</v>
      </c>
      <c r="H44" s="9">
        <v>6</v>
      </c>
      <c r="I44" s="8">
        <f>23*16</f>
        <v>368</v>
      </c>
      <c r="J44" s="22">
        <f>23*8</f>
        <v>184</v>
      </c>
      <c r="K44" s="16">
        <v>0</v>
      </c>
      <c r="L44" s="16">
        <f t="shared" si="9"/>
        <v>0</v>
      </c>
      <c r="M44" s="16">
        <f t="shared" si="3"/>
        <v>0</v>
      </c>
      <c r="N44" s="16">
        <f t="shared" si="10"/>
        <v>0</v>
      </c>
      <c r="O44" s="21" t="s">
        <v>50</v>
      </c>
      <c r="P44" s="19"/>
    </row>
    <row r="45" spans="1:15" s="10" customFormat="1" ht="22.5">
      <c r="A45" s="7">
        <f t="shared" si="11"/>
        <v>42</v>
      </c>
      <c r="B45" s="11" t="s">
        <v>28</v>
      </c>
      <c r="C45" s="8">
        <v>88</v>
      </c>
      <c r="D45" s="18">
        <v>796</v>
      </c>
      <c r="E45" s="8" t="s">
        <v>46</v>
      </c>
      <c r="F45" s="9">
        <v>3923</v>
      </c>
      <c r="G45" s="9">
        <v>2</v>
      </c>
      <c r="H45" s="9">
        <v>6</v>
      </c>
      <c r="I45" s="8">
        <f>38*16</f>
        <v>608</v>
      </c>
      <c r="J45" s="22">
        <f>38*8</f>
        <v>304</v>
      </c>
      <c r="K45" s="16">
        <v>0</v>
      </c>
      <c r="L45" s="16">
        <f t="shared" si="9"/>
        <v>0</v>
      </c>
      <c r="M45" s="16">
        <f t="shared" si="3"/>
        <v>0</v>
      </c>
      <c r="N45" s="16">
        <f t="shared" si="10"/>
        <v>0</v>
      </c>
      <c r="O45" s="21" t="s">
        <v>50</v>
      </c>
    </row>
    <row r="46" spans="1:15" s="10" customFormat="1" ht="22.5">
      <c r="A46" s="7">
        <f t="shared" si="11"/>
        <v>43</v>
      </c>
      <c r="B46" s="11" t="s">
        <v>28</v>
      </c>
      <c r="C46" s="8">
        <v>88</v>
      </c>
      <c r="D46" s="18">
        <v>791</v>
      </c>
      <c r="E46" s="8" t="s">
        <v>49</v>
      </c>
      <c r="F46" s="9">
        <v>2161</v>
      </c>
      <c r="G46" s="9">
        <v>2</v>
      </c>
      <c r="H46" s="9">
        <v>6</v>
      </c>
      <c r="I46" s="8">
        <f>23*16</f>
        <v>368</v>
      </c>
      <c r="J46" s="22">
        <f>23*8</f>
        <v>184</v>
      </c>
      <c r="K46" s="16">
        <v>0</v>
      </c>
      <c r="L46" s="16">
        <f t="shared" si="9"/>
        <v>0</v>
      </c>
      <c r="M46" s="16">
        <f t="shared" si="3"/>
        <v>0</v>
      </c>
      <c r="N46" s="16">
        <f t="shared" si="10"/>
        <v>0</v>
      </c>
      <c r="O46" s="21" t="s">
        <v>50</v>
      </c>
    </row>
    <row r="47" spans="1:15" s="10" customFormat="1" ht="22.5">
      <c r="A47" s="7">
        <f aca="true" t="shared" si="12" ref="A47:A58">+A46+1</f>
        <v>44</v>
      </c>
      <c r="B47" s="11" t="s">
        <v>28</v>
      </c>
      <c r="C47" s="8">
        <v>88</v>
      </c>
      <c r="D47" s="18">
        <v>724</v>
      </c>
      <c r="E47" s="8" t="s">
        <v>49</v>
      </c>
      <c r="F47" s="9">
        <v>2162</v>
      </c>
      <c r="G47" s="9">
        <v>20</v>
      </c>
      <c r="H47" s="9">
        <v>6</v>
      </c>
      <c r="I47" s="8">
        <f>23*16</f>
        <v>368</v>
      </c>
      <c r="J47" s="22">
        <f>23*8</f>
        <v>184</v>
      </c>
      <c r="K47" s="16">
        <v>0</v>
      </c>
      <c r="L47" s="16">
        <f t="shared" si="9"/>
        <v>0</v>
      </c>
      <c r="M47" s="16">
        <f t="shared" si="3"/>
        <v>0</v>
      </c>
      <c r="N47" s="16">
        <f t="shared" si="10"/>
        <v>0</v>
      </c>
      <c r="O47" s="21" t="s">
        <v>50</v>
      </c>
    </row>
    <row r="48" spans="1:15" s="10" customFormat="1" ht="22.5">
      <c r="A48" s="7">
        <f t="shared" si="12"/>
        <v>45</v>
      </c>
      <c r="B48" s="11" t="s">
        <v>28</v>
      </c>
      <c r="C48" s="8">
        <v>88</v>
      </c>
      <c r="D48" s="18">
        <v>743</v>
      </c>
      <c r="E48" s="8" t="s">
        <v>46</v>
      </c>
      <c r="F48" s="9">
        <v>1998</v>
      </c>
      <c r="G48" s="9">
        <v>50</v>
      </c>
      <c r="H48" s="9">
        <v>6</v>
      </c>
      <c r="I48" s="8">
        <f>22*16</f>
        <v>352</v>
      </c>
      <c r="J48" s="22">
        <f>22*8</f>
        <v>176</v>
      </c>
      <c r="K48" s="16">
        <v>0</v>
      </c>
      <c r="L48" s="16">
        <f t="shared" si="9"/>
        <v>0</v>
      </c>
      <c r="M48" s="16">
        <f t="shared" si="3"/>
        <v>0</v>
      </c>
      <c r="N48" s="16">
        <f t="shared" si="10"/>
        <v>0</v>
      </c>
      <c r="O48" s="21" t="s">
        <v>50</v>
      </c>
    </row>
    <row r="49" spans="1:16" s="10" customFormat="1" ht="22.5">
      <c r="A49" s="7">
        <f t="shared" si="12"/>
        <v>46</v>
      </c>
      <c r="B49" s="11" t="s">
        <v>36</v>
      </c>
      <c r="C49" s="8">
        <v>88</v>
      </c>
      <c r="D49" s="18">
        <v>742</v>
      </c>
      <c r="E49" s="8" t="s">
        <v>45</v>
      </c>
      <c r="F49" s="9">
        <v>4752</v>
      </c>
      <c r="G49" s="9">
        <v>12</v>
      </c>
      <c r="H49" s="9">
        <v>6</v>
      </c>
      <c r="I49" s="8">
        <f>5*16</f>
        <v>80</v>
      </c>
      <c r="J49" s="22">
        <f>5*8</f>
        <v>40</v>
      </c>
      <c r="K49" s="16">
        <v>7</v>
      </c>
      <c r="L49" s="16">
        <f t="shared" si="9"/>
        <v>280</v>
      </c>
      <c r="M49" s="16">
        <f t="shared" si="3"/>
        <v>70</v>
      </c>
      <c r="N49" s="16">
        <f t="shared" si="10"/>
        <v>350</v>
      </c>
      <c r="O49" s="26" t="s">
        <v>17</v>
      </c>
      <c r="P49" s="19"/>
    </row>
    <row r="50" spans="1:15" s="10" customFormat="1" ht="22.5">
      <c r="A50" s="7">
        <f t="shared" si="12"/>
        <v>47</v>
      </c>
      <c r="B50" s="11" t="s">
        <v>36</v>
      </c>
      <c r="C50" s="8">
        <v>88</v>
      </c>
      <c r="D50" s="18">
        <v>746</v>
      </c>
      <c r="E50" s="8" t="s">
        <v>46</v>
      </c>
      <c r="F50" s="9">
        <v>6453</v>
      </c>
      <c r="G50" s="9">
        <v>14</v>
      </c>
      <c r="H50" s="9">
        <v>6</v>
      </c>
      <c r="I50" s="8">
        <v>910</v>
      </c>
      <c r="J50" s="22">
        <v>485</v>
      </c>
      <c r="K50" s="16">
        <v>7</v>
      </c>
      <c r="L50" s="16">
        <f t="shared" si="9"/>
        <v>3395</v>
      </c>
      <c r="M50" s="16">
        <f t="shared" si="3"/>
        <v>813.75</v>
      </c>
      <c r="N50" s="16">
        <f t="shared" si="10"/>
        <v>4208.75</v>
      </c>
      <c r="O50" s="21" t="s">
        <v>50</v>
      </c>
    </row>
    <row r="51" spans="1:15" s="10" customFormat="1" ht="22.5">
      <c r="A51" s="7">
        <f t="shared" si="12"/>
        <v>48</v>
      </c>
      <c r="B51" s="11" t="s">
        <v>37</v>
      </c>
      <c r="C51" s="8">
        <v>88</v>
      </c>
      <c r="D51" s="18">
        <v>465</v>
      </c>
      <c r="E51" s="8" t="s">
        <v>46</v>
      </c>
      <c r="F51" s="9">
        <v>2745</v>
      </c>
      <c r="G51" s="9">
        <v>2</v>
      </c>
      <c r="H51" s="9">
        <v>6</v>
      </c>
      <c r="I51" s="8">
        <v>500</v>
      </c>
      <c r="J51" s="22">
        <v>250</v>
      </c>
      <c r="K51" s="16">
        <v>7</v>
      </c>
      <c r="L51" s="16">
        <f t="shared" si="9"/>
        <v>1750</v>
      </c>
      <c r="M51" s="16">
        <f t="shared" si="3"/>
        <v>437.5</v>
      </c>
      <c r="N51" s="16">
        <f t="shared" si="10"/>
        <v>2187.5</v>
      </c>
      <c r="O51" s="21" t="s">
        <v>50</v>
      </c>
    </row>
    <row r="52" spans="1:15" s="10" customFormat="1" ht="22.5">
      <c r="A52" s="7">
        <f t="shared" si="12"/>
        <v>49</v>
      </c>
      <c r="B52" s="11" t="s">
        <v>38</v>
      </c>
      <c r="C52" s="8">
        <v>88</v>
      </c>
      <c r="D52" s="18">
        <v>468</v>
      </c>
      <c r="E52" s="8" t="s">
        <v>45</v>
      </c>
      <c r="F52" s="9">
        <v>2158</v>
      </c>
      <c r="G52" s="9">
        <v>64</v>
      </c>
      <c r="H52" s="9">
        <v>6</v>
      </c>
      <c r="I52" s="8">
        <v>430</v>
      </c>
      <c r="J52" s="22">
        <v>205</v>
      </c>
      <c r="K52" s="16">
        <v>7</v>
      </c>
      <c r="L52" s="16">
        <f t="shared" si="9"/>
        <v>1435</v>
      </c>
      <c r="M52" s="16">
        <f t="shared" si="3"/>
        <v>370.4166666666667</v>
      </c>
      <c r="N52" s="16">
        <f t="shared" si="10"/>
        <v>1805.4166666666667</v>
      </c>
      <c r="O52" s="21" t="s">
        <v>50</v>
      </c>
    </row>
    <row r="53" spans="1:16" s="10" customFormat="1" ht="22.5">
      <c r="A53" s="7">
        <f t="shared" si="12"/>
        <v>50</v>
      </c>
      <c r="B53" s="11" t="s">
        <v>39</v>
      </c>
      <c r="C53" s="8">
        <v>88</v>
      </c>
      <c r="D53" s="18">
        <v>471</v>
      </c>
      <c r="E53" s="8" t="s">
        <v>46</v>
      </c>
      <c r="F53" s="9">
        <v>665</v>
      </c>
      <c r="G53" s="9">
        <v>34</v>
      </c>
      <c r="H53" s="9">
        <v>6</v>
      </c>
      <c r="I53" s="8">
        <v>120</v>
      </c>
      <c r="J53" s="22">
        <v>60</v>
      </c>
      <c r="K53" s="16">
        <v>7</v>
      </c>
      <c r="L53" s="16">
        <f t="shared" si="9"/>
        <v>420</v>
      </c>
      <c r="M53" s="16">
        <f t="shared" si="3"/>
        <v>105</v>
      </c>
      <c r="N53" s="16">
        <f t="shared" si="10"/>
        <v>525</v>
      </c>
      <c r="O53" s="21" t="s">
        <v>50</v>
      </c>
      <c r="P53" s="19"/>
    </row>
    <row r="54" spans="1:15" s="10" customFormat="1" ht="22.5">
      <c r="A54" s="7">
        <f t="shared" si="12"/>
        <v>51</v>
      </c>
      <c r="B54" s="11" t="s">
        <v>39</v>
      </c>
      <c r="C54" s="8">
        <v>88</v>
      </c>
      <c r="D54" s="18">
        <v>1138</v>
      </c>
      <c r="E54" s="8" t="s">
        <v>46</v>
      </c>
      <c r="F54" s="9">
        <v>5738</v>
      </c>
      <c r="G54" s="9">
        <v>46</v>
      </c>
      <c r="H54" s="9">
        <v>6</v>
      </c>
      <c r="I54" s="8">
        <v>950</v>
      </c>
      <c r="J54" s="22">
        <v>475</v>
      </c>
      <c r="K54" s="16">
        <v>7</v>
      </c>
      <c r="L54" s="16">
        <f t="shared" si="9"/>
        <v>3325</v>
      </c>
      <c r="M54" s="16">
        <f t="shared" si="3"/>
        <v>831.25</v>
      </c>
      <c r="N54" s="16">
        <f t="shared" si="10"/>
        <v>4156.25</v>
      </c>
      <c r="O54" s="21" t="s">
        <v>50</v>
      </c>
    </row>
    <row r="55" spans="1:15" s="10" customFormat="1" ht="22.5">
      <c r="A55" s="7">
        <f t="shared" si="12"/>
        <v>52</v>
      </c>
      <c r="B55" s="11" t="s">
        <v>42</v>
      </c>
      <c r="C55" s="8">
        <v>88</v>
      </c>
      <c r="D55" s="18">
        <v>1137</v>
      </c>
      <c r="E55" s="8" t="s">
        <v>47</v>
      </c>
      <c r="F55" s="9">
        <v>1306</v>
      </c>
      <c r="G55" s="9">
        <v>26</v>
      </c>
      <c r="H55" s="9">
        <v>6</v>
      </c>
      <c r="I55" s="8">
        <f>100*8</f>
        <v>800</v>
      </c>
      <c r="J55" s="22">
        <f>100*4</f>
        <v>400</v>
      </c>
      <c r="K55" s="16">
        <v>0</v>
      </c>
      <c r="L55" s="16">
        <f>+K55*J55</f>
        <v>0</v>
      </c>
      <c r="M55" s="16">
        <f t="shared" si="3"/>
        <v>0</v>
      </c>
      <c r="N55" s="16">
        <f t="shared" si="10"/>
        <v>0</v>
      </c>
      <c r="O55" s="21" t="s">
        <v>50</v>
      </c>
    </row>
    <row r="56" spans="1:15" s="10" customFormat="1" ht="22.5">
      <c r="A56" s="7">
        <f t="shared" si="12"/>
        <v>53</v>
      </c>
      <c r="B56" s="11" t="s">
        <v>40</v>
      </c>
      <c r="C56" s="8">
        <v>88</v>
      </c>
      <c r="D56" s="8">
        <v>68</v>
      </c>
      <c r="E56" s="8" t="s">
        <v>47</v>
      </c>
      <c r="F56" s="9">
        <v>5081</v>
      </c>
      <c r="G56" s="9">
        <v>2</v>
      </c>
      <c r="H56" s="9">
        <v>6</v>
      </c>
      <c r="I56" s="8">
        <v>1105</v>
      </c>
      <c r="J56" s="22">
        <v>940</v>
      </c>
      <c r="K56" s="16">
        <v>7</v>
      </c>
      <c r="L56" s="16">
        <f>+K56*J56</f>
        <v>6580</v>
      </c>
      <c r="M56" s="16">
        <f t="shared" si="3"/>
        <v>1192.9166666666667</v>
      </c>
      <c r="N56" s="16">
        <f t="shared" si="10"/>
        <v>7772.916666666667</v>
      </c>
      <c r="O56" s="21" t="s">
        <v>50</v>
      </c>
    </row>
    <row r="57" spans="1:15" ht="22.5">
      <c r="A57" s="7">
        <f t="shared" si="12"/>
        <v>54</v>
      </c>
      <c r="B57" s="11" t="s">
        <v>40</v>
      </c>
      <c r="C57" s="8">
        <v>88</v>
      </c>
      <c r="D57" s="8">
        <v>718</v>
      </c>
      <c r="E57" s="8" t="s">
        <v>43</v>
      </c>
      <c r="F57" s="9">
        <v>3038</v>
      </c>
      <c r="G57" s="9">
        <v>24</v>
      </c>
      <c r="H57" s="9">
        <v>6</v>
      </c>
      <c r="I57" s="8">
        <v>428</v>
      </c>
      <c r="J57" s="22">
        <v>275</v>
      </c>
      <c r="K57" s="16">
        <v>7</v>
      </c>
      <c r="L57" s="16">
        <f>+K57*J57</f>
        <v>1925</v>
      </c>
      <c r="M57" s="16">
        <f t="shared" si="3"/>
        <v>410.0833333333333</v>
      </c>
      <c r="N57" s="16">
        <f t="shared" si="10"/>
        <v>2335.0833333333335</v>
      </c>
      <c r="O57" s="21" t="s">
        <v>50</v>
      </c>
    </row>
    <row r="58" spans="1:17" ht="22.5">
      <c r="A58" s="7">
        <f t="shared" si="12"/>
        <v>55</v>
      </c>
      <c r="B58" s="11" t="s">
        <v>42</v>
      </c>
      <c r="C58" s="8">
        <v>88</v>
      </c>
      <c r="D58" s="8">
        <v>1135</v>
      </c>
      <c r="E58" s="8" t="s">
        <v>47</v>
      </c>
      <c r="F58" s="9">
        <v>185</v>
      </c>
      <c r="G58" s="9">
        <v>36</v>
      </c>
      <c r="H58" s="9">
        <v>6</v>
      </c>
      <c r="I58" s="8">
        <f>4*8</f>
        <v>32</v>
      </c>
      <c r="J58" s="22">
        <f>4*8</f>
        <v>32</v>
      </c>
      <c r="K58" s="16">
        <v>0</v>
      </c>
      <c r="L58" s="16">
        <f>+K58*J58</f>
        <v>0</v>
      </c>
      <c r="M58" s="16">
        <f t="shared" si="3"/>
        <v>0</v>
      </c>
      <c r="N58" s="16">
        <f t="shared" si="10"/>
        <v>0</v>
      </c>
      <c r="O58" s="26" t="s">
        <v>17</v>
      </c>
      <c r="P58" s="19">
        <f>SUM(L4:L58)</f>
        <v>85610</v>
      </c>
      <c r="Q58" s="19">
        <f>SUM(M4:M58)</f>
        <v>21224.583333333336</v>
      </c>
    </row>
    <row r="59" spans="1:17" ht="12.75">
      <c r="A59" s="27" t="s">
        <v>19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P59" s="10"/>
      <c r="Q59" s="10"/>
    </row>
    <row r="60" spans="1:17" ht="45">
      <c r="A60" s="7">
        <f>+A58+1</f>
        <v>56</v>
      </c>
      <c r="B60" s="11" t="s">
        <v>21</v>
      </c>
      <c r="C60" s="8">
        <v>88</v>
      </c>
      <c r="D60" s="8">
        <v>1096</v>
      </c>
      <c r="E60" s="8" t="s">
        <v>11</v>
      </c>
      <c r="F60" s="9">
        <v>9326</v>
      </c>
      <c r="G60" s="9">
        <v>10</v>
      </c>
      <c r="H60" s="9">
        <v>10</v>
      </c>
      <c r="I60" s="8">
        <v>25</v>
      </c>
      <c r="J60" s="22">
        <v>25</v>
      </c>
      <c r="K60" s="16">
        <v>7</v>
      </c>
      <c r="L60" s="16">
        <f>+K60*J60</f>
        <v>175</v>
      </c>
      <c r="M60" s="16">
        <f>+(I60+J60)*K60*12/144</f>
        <v>29.166666666666668</v>
      </c>
      <c r="N60" s="16">
        <f>SUM(L60:M60)</f>
        <v>204.16666666666666</v>
      </c>
      <c r="O60" s="21" t="s">
        <v>50</v>
      </c>
      <c r="P60" s="10"/>
      <c r="Q60" s="10"/>
    </row>
    <row r="61" spans="1:17" ht="45">
      <c r="A61" s="7">
        <f>+A60+1</f>
        <v>57</v>
      </c>
      <c r="B61" s="11" t="s">
        <v>27</v>
      </c>
      <c r="C61" s="8">
        <v>88</v>
      </c>
      <c r="D61" s="8">
        <v>830</v>
      </c>
      <c r="E61" s="8" t="s">
        <v>11</v>
      </c>
      <c r="F61" s="9">
        <v>4794</v>
      </c>
      <c r="G61" s="9">
        <v>10</v>
      </c>
      <c r="H61" s="9">
        <v>5</v>
      </c>
      <c r="I61" s="8">
        <v>16</v>
      </c>
      <c r="J61" s="22">
        <v>16</v>
      </c>
      <c r="K61" s="16">
        <v>7</v>
      </c>
      <c r="L61" s="16">
        <f>+K61*J61</f>
        <v>112</v>
      </c>
      <c r="M61" s="16">
        <f>+(I61+J61)*K61*12/144</f>
        <v>18.666666666666668</v>
      </c>
      <c r="N61" s="16">
        <f>SUM(L61:M61)</f>
        <v>130.66666666666666</v>
      </c>
      <c r="O61" s="21" t="s">
        <v>50</v>
      </c>
      <c r="P61" s="10"/>
      <c r="Q61" s="10"/>
    </row>
    <row r="62" spans="1:17" ht="22.5">
      <c r="A62" s="7">
        <f>+A61+1</f>
        <v>58</v>
      </c>
      <c r="B62" s="11" t="s">
        <v>20</v>
      </c>
      <c r="C62" s="8">
        <v>88</v>
      </c>
      <c r="D62" s="8">
        <v>589</v>
      </c>
      <c r="E62" s="8" t="s">
        <v>11</v>
      </c>
      <c r="F62" s="9">
        <v>2261</v>
      </c>
      <c r="G62" s="9">
        <v>10</v>
      </c>
      <c r="H62" s="9">
        <v>5</v>
      </c>
      <c r="I62" s="8">
        <v>16</v>
      </c>
      <c r="J62" s="22">
        <v>16</v>
      </c>
      <c r="K62" s="16">
        <v>7</v>
      </c>
      <c r="L62" s="16">
        <f>+K62*J62</f>
        <v>112</v>
      </c>
      <c r="M62" s="16">
        <f>+(I62+J62)*K62*12/144</f>
        <v>18.666666666666668</v>
      </c>
      <c r="N62" s="16">
        <f>SUM(L62:M62)</f>
        <v>130.66666666666666</v>
      </c>
      <c r="O62" s="21" t="s">
        <v>50</v>
      </c>
      <c r="P62" s="10"/>
      <c r="Q62" s="10"/>
    </row>
    <row r="63" spans="1:17" ht="22.5">
      <c r="A63" s="7">
        <f>+A62+1</f>
        <v>59</v>
      </c>
      <c r="B63" s="11" t="s">
        <v>40</v>
      </c>
      <c r="C63" s="8">
        <v>88</v>
      </c>
      <c r="D63" s="8">
        <v>68</v>
      </c>
      <c r="E63" s="8" t="s">
        <v>11</v>
      </c>
      <c r="F63" s="9">
        <v>5081</v>
      </c>
      <c r="G63" s="9">
        <v>10</v>
      </c>
      <c r="H63" s="9">
        <v>10</v>
      </c>
      <c r="I63" s="8">
        <v>16</v>
      </c>
      <c r="J63" s="22">
        <v>16</v>
      </c>
      <c r="K63" s="16">
        <v>7</v>
      </c>
      <c r="L63" s="16">
        <f>+K63*J63</f>
        <v>112</v>
      </c>
      <c r="M63" s="16">
        <f>+(I63+J63)*K63*12/144</f>
        <v>18.666666666666668</v>
      </c>
      <c r="N63" s="16">
        <f>SUM(L63:M63)</f>
        <v>130.66666666666666</v>
      </c>
      <c r="O63" s="21" t="s">
        <v>50</v>
      </c>
      <c r="P63" s="19">
        <f>SUM(L60:L63)</f>
        <v>511</v>
      </c>
      <c r="Q63" s="19">
        <f>SUM(M60:M63)</f>
        <v>85.16666666666667</v>
      </c>
    </row>
    <row r="64" spans="9:15" ht="12.75">
      <c r="I64" s="29" t="s">
        <v>48</v>
      </c>
      <c r="J64" s="29"/>
      <c r="L64" s="24">
        <f>+P58+P63</f>
        <v>86121</v>
      </c>
      <c r="M64" s="25">
        <f>+Q58+Q63</f>
        <v>21309.750000000004</v>
      </c>
      <c r="N64" s="17">
        <f>SUM(N4:N63)</f>
        <v>107430.75000000001</v>
      </c>
      <c r="O64" s="10"/>
    </row>
    <row r="65" spans="14:15" ht="12.75">
      <c r="N65" s="23"/>
      <c r="O65" s="10"/>
    </row>
  </sheetData>
  <sheetProtection/>
  <mergeCells count="3">
    <mergeCell ref="A3:N3"/>
    <mergeCell ref="A59:N59"/>
    <mergeCell ref="I64:J6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</dc:creator>
  <cp:keywords/>
  <dc:description/>
  <cp:lastModifiedBy>apo</cp:lastModifiedBy>
  <cp:lastPrinted>2012-05-22T15:22:21Z</cp:lastPrinted>
  <dcterms:created xsi:type="dcterms:W3CDTF">1998-05-20T16:06:18Z</dcterms:created>
  <dcterms:modified xsi:type="dcterms:W3CDTF">2012-05-22T15:55:15Z</dcterms:modified>
  <cp:category/>
  <cp:version/>
  <cp:contentType/>
  <cp:contentStatus/>
</cp:coreProperties>
</file>